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ig\OneDrive - Optipro Limited\Desktop\CECABUL\1_CECABUL Capacity\2- Training 2026 slides\Level 2\Slides\Module 4_Financial Modelling\"/>
    </mc:Choice>
  </mc:AlternateContent>
  <xr:revisionPtr revIDLastSave="0" documentId="13_ncr:1_{C0B3262A-11C9-4975-B101-26FD24897BB6}" xr6:coauthVersionLast="47" xr6:coauthVersionMax="47" xr10:uidLastSave="{00000000-0000-0000-0000-000000000000}"/>
  <bookViews>
    <workbookView xWindow="-110" yWindow="-110" windowWidth="19420" windowHeight="11500" xr2:uid="{3C634BA0-F2F1-4D23-AFF5-A28D6FF6A4A7}"/>
  </bookViews>
  <sheets>
    <sheet name="Sheet1" sheetId="3" r:id="rId1"/>
    <sheet name="ASSUMPTIONS" sheetId="1" r:id="rId2"/>
    <sheet name="INCOME STATEMEN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G11" i="2"/>
  <c r="H11" i="2" s="1"/>
  <c r="I11" i="2" s="1"/>
  <c r="J11" i="2" s="1"/>
  <c r="K11" i="2" s="1"/>
  <c r="L11" i="2" s="1"/>
  <c r="M11" i="2" s="1"/>
  <c r="N11" i="2" s="1"/>
  <c r="E9" i="2"/>
  <c r="F9" i="2" s="1"/>
  <c r="G9" i="2" s="1"/>
  <c r="H9" i="2" s="1"/>
  <c r="I9" i="2" s="1"/>
  <c r="J9" i="2" s="1"/>
  <c r="K9" i="2" s="1"/>
  <c r="L9" i="2" s="1"/>
  <c r="M9" i="2" s="1"/>
  <c r="N9" i="2" s="1"/>
  <c r="E10" i="2"/>
  <c r="F10" i="2" s="1"/>
  <c r="G10" i="2" s="1"/>
  <c r="H10" i="2" s="1"/>
  <c r="I10" i="2" s="1"/>
  <c r="J10" i="2" s="1"/>
  <c r="K10" i="2" s="1"/>
  <c r="L10" i="2" s="1"/>
  <c r="M10" i="2" s="1"/>
  <c r="N10" i="2" s="1"/>
  <c r="E11" i="2"/>
  <c r="E8" i="2"/>
  <c r="O8" i="2"/>
  <c r="O9" i="2"/>
  <c r="O10" i="2"/>
  <c r="O11" i="2"/>
  <c r="O12" i="2"/>
  <c r="O13" i="2"/>
  <c r="O14" i="2"/>
  <c r="D9" i="2"/>
  <c r="D10" i="2"/>
  <c r="D11" i="2"/>
  <c r="D12" i="2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D13" i="2"/>
  <c r="E13" i="2" s="1"/>
  <c r="F13" i="2" s="1"/>
  <c r="G13" i="2" s="1"/>
  <c r="H13" i="2" s="1"/>
  <c r="I13" i="2" s="1"/>
  <c r="J13" i="2" s="1"/>
  <c r="K13" i="2" s="1"/>
  <c r="L13" i="2" s="1"/>
  <c r="M13" i="2" s="1"/>
  <c r="N13" i="2" s="1"/>
  <c r="D14" i="2"/>
  <c r="E14" i="2" s="1"/>
  <c r="F14" i="2" s="1"/>
  <c r="G14" i="2" s="1"/>
  <c r="H14" i="2" s="1"/>
  <c r="I14" i="2" s="1"/>
  <c r="J14" i="2" s="1"/>
  <c r="K14" i="2" s="1"/>
  <c r="L14" i="2" s="1"/>
  <c r="M14" i="2" s="1"/>
  <c r="N14" i="2" s="1"/>
  <c r="D8" i="2"/>
  <c r="N37" i="1"/>
  <c r="E34" i="1"/>
  <c r="E42" i="1" s="1"/>
  <c r="F34" i="1"/>
  <c r="F42" i="1" s="1"/>
  <c r="G34" i="1"/>
  <c r="H34" i="1"/>
  <c r="H50" i="1" s="1"/>
  <c r="I34" i="1"/>
  <c r="I42" i="1" s="1"/>
  <c r="J34" i="1"/>
  <c r="J50" i="1" s="1"/>
  <c r="K34" i="1"/>
  <c r="K50" i="1" s="1"/>
  <c r="L34" i="1"/>
  <c r="L50" i="1" s="1"/>
  <c r="M34" i="1"/>
  <c r="M42" i="1" s="1"/>
  <c r="N34" i="1"/>
  <c r="N42" i="1" s="1"/>
  <c r="E35" i="1"/>
  <c r="E51" i="1" s="1"/>
  <c r="F35" i="1"/>
  <c r="F51" i="1" s="1"/>
  <c r="G35" i="1"/>
  <c r="G51" i="1" s="1"/>
  <c r="H35" i="1"/>
  <c r="H51" i="1" s="1"/>
  <c r="I35" i="1"/>
  <c r="I43" i="1" s="1"/>
  <c r="J35" i="1"/>
  <c r="J43" i="1" s="1"/>
  <c r="K35" i="1"/>
  <c r="L35" i="1"/>
  <c r="M35" i="1"/>
  <c r="N35" i="1"/>
  <c r="N51" i="1" s="1"/>
  <c r="E36" i="1"/>
  <c r="E52" i="1" s="1"/>
  <c r="F36" i="1"/>
  <c r="F52" i="1" s="1"/>
  <c r="G36" i="1"/>
  <c r="G52" i="1" s="1"/>
  <c r="H36" i="1"/>
  <c r="H52" i="1" s="1"/>
  <c r="I36" i="1"/>
  <c r="I52" i="1" s="1"/>
  <c r="J36" i="1"/>
  <c r="J52" i="1" s="1"/>
  <c r="K36" i="1"/>
  <c r="K52" i="1" s="1"/>
  <c r="L36" i="1"/>
  <c r="L52" i="1" s="1"/>
  <c r="M36" i="1"/>
  <c r="M52" i="1" s="1"/>
  <c r="N36" i="1"/>
  <c r="N52" i="1" s="1"/>
  <c r="E37" i="1"/>
  <c r="E45" i="1" s="1"/>
  <c r="F37" i="1"/>
  <c r="F45" i="1" s="1"/>
  <c r="G37" i="1"/>
  <c r="G45" i="1" s="1"/>
  <c r="H37" i="1"/>
  <c r="H45" i="1" s="1"/>
  <c r="I37" i="1"/>
  <c r="I45" i="1" s="1"/>
  <c r="J37" i="1"/>
  <c r="J53" i="1" s="1"/>
  <c r="K37" i="1"/>
  <c r="K53" i="1" s="1"/>
  <c r="L37" i="1"/>
  <c r="L53" i="1" s="1"/>
  <c r="M37" i="1"/>
  <c r="M53" i="1" s="1"/>
  <c r="N53" i="1"/>
  <c r="E38" i="1"/>
  <c r="E46" i="1" s="1"/>
  <c r="F38" i="1"/>
  <c r="F46" i="1" s="1"/>
  <c r="G38" i="1"/>
  <c r="G46" i="1" s="1"/>
  <c r="H38" i="1"/>
  <c r="H54" i="1" s="1"/>
  <c r="I38" i="1"/>
  <c r="I54" i="1" s="1"/>
  <c r="J38" i="1"/>
  <c r="J46" i="1" s="1"/>
  <c r="K38" i="1"/>
  <c r="K46" i="1" s="1"/>
  <c r="L38" i="1"/>
  <c r="L46" i="1" s="1"/>
  <c r="M38" i="1"/>
  <c r="M54" i="1" s="1"/>
  <c r="N38" i="1"/>
  <c r="N54" i="1" s="1"/>
  <c r="D34" i="1"/>
  <c r="D50" i="1" s="1"/>
  <c r="D35" i="1"/>
  <c r="D43" i="1" s="1"/>
  <c r="D36" i="1"/>
  <c r="D44" i="1" s="1"/>
  <c r="D37" i="1"/>
  <c r="D53" i="1" s="1"/>
  <c r="D38" i="1"/>
  <c r="D46" i="1" s="1"/>
  <c r="E54" i="1"/>
  <c r="C38" i="1"/>
  <c r="C46" i="1" s="1"/>
  <c r="C37" i="1"/>
  <c r="C45" i="1" s="1"/>
  <c r="C36" i="1"/>
  <c r="C52" i="1" s="1"/>
  <c r="C35" i="1"/>
  <c r="C51" i="1" s="1"/>
  <c r="C34" i="1"/>
  <c r="C42" i="1" s="1"/>
  <c r="C54" i="1"/>
  <c r="E22" i="2"/>
  <c r="F22" i="2"/>
  <c r="G22" i="2"/>
  <c r="H22" i="2"/>
  <c r="I22" i="2"/>
  <c r="J22" i="2"/>
  <c r="K22" i="2"/>
  <c r="L22" i="2"/>
  <c r="M22" i="2"/>
  <c r="N22" i="2"/>
  <c r="O22" i="2"/>
  <c r="D22" i="2"/>
  <c r="F50" i="1"/>
  <c r="G50" i="1"/>
  <c r="M50" i="1"/>
  <c r="N50" i="1"/>
  <c r="K51" i="1"/>
  <c r="L51" i="1"/>
  <c r="M51" i="1"/>
  <c r="G53" i="1"/>
  <c r="H53" i="1"/>
  <c r="I53" i="1"/>
  <c r="G42" i="1"/>
  <c r="H42" i="1"/>
  <c r="K43" i="1"/>
  <c r="L43" i="1"/>
  <c r="M43" i="1"/>
  <c r="N43" i="1"/>
  <c r="F44" i="1"/>
  <c r="D45" i="1"/>
  <c r="O15" i="2" l="1"/>
  <c r="K42" i="1"/>
  <c r="D51" i="1"/>
  <c r="J42" i="1"/>
  <c r="I50" i="1"/>
  <c r="E15" i="2"/>
  <c r="G44" i="1"/>
  <c r="E50" i="1"/>
  <c r="N46" i="1"/>
  <c r="M46" i="1"/>
  <c r="D54" i="1"/>
  <c r="D55" i="1" s="1"/>
  <c r="E3" i="2" s="1"/>
  <c r="F8" i="2"/>
  <c r="G8" i="2" s="1"/>
  <c r="G15" i="2"/>
  <c r="G24" i="2" s="1"/>
  <c r="G25" i="2" s="1"/>
  <c r="G27" i="2" s="1"/>
  <c r="H8" i="2"/>
  <c r="F15" i="2"/>
  <c r="D15" i="2"/>
  <c r="F54" i="1"/>
  <c r="F43" i="1"/>
  <c r="E44" i="1"/>
  <c r="G54" i="1"/>
  <c r="D52" i="1"/>
  <c r="C43" i="1"/>
  <c r="C44" i="1"/>
  <c r="E43" i="1"/>
  <c r="E24" i="2"/>
  <c r="E25" i="2" s="1"/>
  <c r="E27" i="2" s="1"/>
  <c r="M44" i="1"/>
  <c r="N55" i="1"/>
  <c r="O3" i="2" s="1"/>
  <c r="N44" i="1"/>
  <c r="M55" i="1"/>
  <c r="N3" i="2" s="1"/>
  <c r="L44" i="1"/>
  <c r="I46" i="1"/>
  <c r="K44" i="1"/>
  <c r="H46" i="1"/>
  <c r="J44" i="1"/>
  <c r="I44" i="1"/>
  <c r="L45" i="1"/>
  <c r="K45" i="1"/>
  <c r="J45" i="1"/>
  <c r="H43" i="1"/>
  <c r="G43" i="1"/>
  <c r="G55" i="1"/>
  <c r="H3" i="2" s="1"/>
  <c r="H55" i="1"/>
  <c r="I3" i="2" s="1"/>
  <c r="F47" i="1"/>
  <c r="G2" i="2" s="1"/>
  <c r="L54" i="1"/>
  <c r="L55" i="1" s="1"/>
  <c r="M3" i="2" s="1"/>
  <c r="F53" i="1"/>
  <c r="F55" i="1" s="1"/>
  <c r="G3" i="2" s="1"/>
  <c r="K54" i="1"/>
  <c r="K55" i="1" s="1"/>
  <c r="L3" i="2" s="1"/>
  <c r="E53" i="1"/>
  <c r="E55" i="1" s="1"/>
  <c r="F3" i="2" s="1"/>
  <c r="J51" i="1"/>
  <c r="J54" i="1"/>
  <c r="I51" i="1"/>
  <c r="N45" i="1"/>
  <c r="M45" i="1"/>
  <c r="H44" i="1"/>
  <c r="L42" i="1"/>
  <c r="E47" i="1"/>
  <c r="F2" i="2" s="1"/>
  <c r="D42" i="1"/>
  <c r="D47" i="1" s="1"/>
  <c r="E2" i="2" s="1"/>
  <c r="C53" i="1"/>
  <c r="C50" i="1"/>
  <c r="C55" i="1"/>
  <c r="D3" i="2" s="1"/>
  <c r="C47" i="1"/>
  <c r="D2" i="2" s="1"/>
  <c r="O24" i="2"/>
  <c r="O25" i="2" s="1"/>
  <c r="O27" i="2" s="1"/>
  <c r="F24" i="2"/>
  <c r="F25" i="2" s="1"/>
  <c r="F27" i="2" s="1"/>
  <c r="E4" i="2" l="1"/>
  <c r="I55" i="1"/>
  <c r="J3" i="2" s="1"/>
  <c r="G47" i="1"/>
  <c r="H2" i="2" s="1"/>
  <c r="H4" i="2" s="1"/>
  <c r="H15" i="2"/>
  <c r="H24" i="2" s="1"/>
  <c r="H25" i="2" s="1"/>
  <c r="H27" i="2" s="1"/>
  <c r="I8" i="2"/>
  <c r="J47" i="1"/>
  <c r="K2" i="2" s="1"/>
  <c r="M47" i="1"/>
  <c r="N2" i="2" s="1"/>
  <c r="N4" i="2" s="1"/>
  <c r="N47" i="1"/>
  <c r="O2" i="2" s="1"/>
  <c r="O4" i="2" s="1"/>
  <c r="O5" i="2" s="1"/>
  <c r="I47" i="1"/>
  <c r="J2" i="2" s="1"/>
  <c r="J4" i="2" s="1"/>
  <c r="J5" i="2" s="1"/>
  <c r="J55" i="1"/>
  <c r="K3" i="2" s="1"/>
  <c r="K47" i="1"/>
  <c r="L2" i="2" s="1"/>
  <c r="L4" i="2" s="1"/>
  <c r="L5" i="2" s="1"/>
  <c r="E28" i="2"/>
  <c r="F4" i="2"/>
  <c r="F16" i="2" s="1"/>
  <c r="F17" i="2" s="1"/>
  <c r="H28" i="2"/>
  <c r="L47" i="1"/>
  <c r="M2" i="2" s="1"/>
  <c r="M4" i="2" s="1"/>
  <c r="H47" i="1"/>
  <c r="I2" i="2" s="1"/>
  <c r="I4" i="2" s="1"/>
  <c r="I5" i="2" s="1"/>
  <c r="G4" i="2"/>
  <c r="G5" i="2" s="1"/>
  <c r="G28" i="2"/>
  <c r="F28" i="2"/>
  <c r="D4" i="2"/>
  <c r="D5" i="2" s="1"/>
  <c r="H5" i="2"/>
  <c r="H16" i="2"/>
  <c r="H17" i="2" s="1"/>
  <c r="N5" i="2"/>
  <c r="O16" i="2"/>
  <c r="O17" i="2" s="1"/>
  <c r="E5" i="2"/>
  <c r="E16" i="2"/>
  <c r="E17" i="2" s="1"/>
  <c r="F5" i="2"/>
  <c r="D16" i="2" l="1"/>
  <c r="D24" i="2" s="1"/>
  <c r="O28" i="2"/>
  <c r="I15" i="2"/>
  <c r="I24" i="2" s="1"/>
  <c r="I25" i="2" s="1"/>
  <c r="I27" i="2" s="1"/>
  <c r="I28" i="2" s="1"/>
  <c r="J8" i="2"/>
  <c r="K4" i="2"/>
  <c r="M5" i="2"/>
  <c r="G16" i="2"/>
  <c r="G17" i="2" s="1"/>
  <c r="D17" i="2" l="1"/>
  <c r="I16" i="2"/>
  <c r="I17" i="2" s="1"/>
  <c r="K8" i="2"/>
  <c r="J15" i="2"/>
  <c r="K5" i="2"/>
  <c r="D25" i="2"/>
  <c r="D27" i="2" s="1"/>
  <c r="D28" i="2" s="1"/>
  <c r="J24" i="2" l="1"/>
  <c r="J25" i="2" s="1"/>
  <c r="J27" i="2" s="1"/>
  <c r="J28" i="2" s="1"/>
  <c r="J16" i="2"/>
  <c r="J17" i="2" s="1"/>
  <c r="L8" i="2"/>
  <c r="K15" i="2"/>
  <c r="L15" i="2" l="1"/>
  <c r="M8" i="2"/>
  <c r="K24" i="2"/>
  <c r="K25" i="2" s="1"/>
  <c r="K27" i="2" s="1"/>
  <c r="K28" i="2" s="1"/>
  <c r="K16" i="2"/>
  <c r="K17" i="2" s="1"/>
  <c r="N8" i="2" l="1"/>
  <c r="N15" i="2" s="1"/>
  <c r="M15" i="2"/>
  <c r="L24" i="2"/>
  <c r="L25" i="2" s="1"/>
  <c r="L27" i="2" s="1"/>
  <c r="L28" i="2" s="1"/>
  <c r="L16" i="2"/>
  <c r="L17" i="2" s="1"/>
  <c r="M24" i="2" l="1"/>
  <c r="M25" i="2" s="1"/>
  <c r="M27" i="2" s="1"/>
  <c r="M28" i="2" s="1"/>
  <c r="M16" i="2"/>
  <c r="M17" i="2" s="1"/>
  <c r="N24" i="2"/>
  <c r="N25" i="2" s="1"/>
  <c r="N27" i="2" s="1"/>
  <c r="N28" i="2" s="1"/>
  <c r="N16" i="2"/>
  <c r="N17" i="2" s="1"/>
</calcChain>
</file>

<file path=xl/sharedStrings.xml><?xml version="1.0" encoding="utf-8"?>
<sst xmlns="http://schemas.openxmlformats.org/spreadsheetml/2006/main" count="106" uniqueCount="69">
  <si>
    <t>CECABUL LEATHER TRADERS</t>
  </si>
  <si>
    <t>Products</t>
  </si>
  <si>
    <t>Buying Price</t>
  </si>
  <si>
    <t>Selling Price</t>
  </si>
  <si>
    <t>Currency</t>
  </si>
  <si>
    <t>Quartely Growth</t>
  </si>
  <si>
    <t>SALES ASSUMPTIONS (QTY)</t>
  </si>
  <si>
    <t>COST ASSUMPTIONS</t>
  </si>
  <si>
    <t>REVENUE ASSUMPTIONS</t>
  </si>
  <si>
    <t>SCENARIO SENSITIVITIES</t>
  </si>
  <si>
    <t>WORST</t>
  </si>
  <si>
    <t>BASE</t>
  </si>
  <si>
    <t>BEST</t>
  </si>
  <si>
    <t>Jan</t>
  </si>
  <si>
    <t>scenario</t>
  </si>
  <si>
    <t>Duffle Bags</t>
  </si>
  <si>
    <t>Tote Bags</t>
  </si>
  <si>
    <t>Sleeves</t>
  </si>
  <si>
    <t>Wallets</t>
  </si>
  <si>
    <t>Messenger Bags</t>
  </si>
  <si>
    <t>USD</t>
  </si>
  <si>
    <t>Foreign Exchange</t>
  </si>
  <si>
    <t>CAPITAL EXPENDITURE (CapEx) ASSUMPTIONS</t>
  </si>
  <si>
    <t>Machine type 1</t>
  </si>
  <si>
    <t>Machine type 2</t>
  </si>
  <si>
    <t>Media Equipment</t>
  </si>
  <si>
    <t>Raw Materials</t>
  </si>
  <si>
    <t>Marketing</t>
  </si>
  <si>
    <t>Rent</t>
  </si>
  <si>
    <t>Electricity</t>
  </si>
  <si>
    <t>Water</t>
  </si>
  <si>
    <t>Travel</t>
  </si>
  <si>
    <t>Salaries</t>
  </si>
  <si>
    <t>Entertainment</t>
  </si>
  <si>
    <t>OPERATING EXPENDITURE (OpEx) ASSUMPTIONS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</si>
  <si>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</si>
  <si>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</si>
  <si>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</si>
  <si>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</si>
  <si>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</si>
  <si>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</si>
  <si>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</si>
  <si>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</si>
  <si>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</si>
  <si>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</si>
  <si>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</si>
  <si>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TOTAL</t>
  </si>
  <si>
    <t>COGS</t>
  </si>
  <si>
    <t>Gross Profit</t>
  </si>
  <si>
    <t>Gross Margin</t>
  </si>
  <si>
    <t>Depreciation &amp; Amortization</t>
  </si>
  <si>
    <t>Profit Before Tax</t>
  </si>
  <si>
    <t>Total</t>
  </si>
  <si>
    <t>Interest on loan</t>
  </si>
  <si>
    <t>Operating Profit</t>
  </si>
  <si>
    <t>Operating Profit Margin</t>
  </si>
  <si>
    <t>Other expenses</t>
  </si>
  <si>
    <t>Corporate Tax (30%)</t>
  </si>
  <si>
    <t xml:space="preserve">OPEX </t>
  </si>
  <si>
    <t xml:space="preserve">Revenue </t>
  </si>
  <si>
    <t>DECISION</t>
  </si>
  <si>
    <t>Sales volumes| Marketing</t>
  </si>
  <si>
    <t>Supply | procurement</t>
  </si>
  <si>
    <t>Net Profit</t>
  </si>
  <si>
    <t>Financial Modelling</t>
  </si>
  <si>
    <t>Examples of operating activities</t>
  </si>
  <si>
    <t>Buying
Selling
Overheads</t>
  </si>
  <si>
    <t>Shoes case study
Matatu Business</t>
  </si>
  <si>
    <t>Application
Failed organizations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</si>
</sst>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Ksh&quot;* #,##0.00_-;\-&quot;Ksh&quot;* #,##0.00_-;_-&quot;Ksh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1"/>
      <color theme="0"/>
      <name val="Aptos Narrow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9" fontId="2" fillId="0" borderId="0" xfId="0" applyNumberFormat="1" applyFont="1"/>
    <xf numFmtId="0" fontId="4" fillId="2" borderId="0" xfId="0" applyFont="1" applyFill="1"/>
    <xf numFmtId="44" fontId="2" fillId="0" borderId="1" xfId="2" applyFont="1" applyBorder="1"/>
    <xf numFmtId="0" fontId="2" fillId="3" borderId="0" xfId="0" applyFont="1" applyFill="1"/>
    <xf numFmtId="0" fontId="2" fillId="0" borderId="0" xfId="0" applyFont="1" applyAlignment="1">
      <alignment horizontal="right"/>
    </xf>
    <xf numFmtId="9" fontId="2" fillId="0" borderId="0" xfId="0" applyNumberFormat="1" applyFont="1" applyAlignment="1">
      <alignment horizontal="right"/>
    </xf>
    <xf numFmtId="43" fontId="2" fillId="0" borderId="0" xfId="1" applyFont="1"/>
    <xf numFmtId="0" fontId="2" fillId="0" borderId="1" xfId="0" applyFont="1" applyBorder="1"/>
    <xf numFmtId="43" fontId="3" fillId="0" borderId="0" xfId="0" applyNumberFormat="1" applyFont="1"/>
    <xf numFmtId="43" fontId="0" fillId="0" borderId="0" xfId="0" applyNumberFormat="1"/>
    <xf numFmtId="9" fontId="0" fillId="0" borderId="0" xfId="3" applyFont="1"/>
    <xf numFmtId="43" fontId="6" fillId="0" borderId="0" xfId="0" applyNumberFormat="1" applyFont="1"/>
    <xf numFmtId="0" fontId="6" fillId="0" borderId="0" xfId="0" applyFont="1"/>
    <xf numFmtId="43" fontId="0" fillId="0" borderId="1" xfId="0" applyNumberFormat="1" applyBorder="1"/>
    <xf numFmtId="0" fontId="6" fillId="0" borderId="2" xfId="0" applyFont="1" applyBorder="1"/>
    <xf numFmtId="0" fontId="7" fillId="0" borderId="0" xfId="0" applyFont="1"/>
    <xf numFmtId="9" fontId="7" fillId="0" borderId="0" xfId="3" applyFont="1"/>
    <xf numFmtId="0" fontId="8" fillId="0" borderId="0" xfId="0" applyFont="1"/>
    <xf numFmtId="0" fontId="2" fillId="4" borderId="0" xfId="0" applyFont="1" applyFill="1" applyAlignment="1">
      <alignment horizontal="center"/>
    </xf>
    <xf numFmtId="0" fontId="0" fillId="0" borderId="0" xfId="0" applyAlignment="1">
      <alignment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67196-599C-4A21-BAB2-F937317F79E1}">
  <dimension ref="B3:C6"/>
  <sheetViews>
    <sheetView tabSelected="1" workbookViewId="0">
      <selection activeCell="E5" sqref="E4:E5"/>
    </sheetView>
  </sheetViews>
  <sheetFormatPr defaultRowHeight="14.5" x14ac:dyDescent="0.35"/>
  <cols>
    <col min="2" max="2" width="33.6328125" customWidth="1"/>
    <col min="3" max="3" width="23.26953125" customWidth="1"/>
  </cols>
  <sheetData>
    <row r="3" spans="2:3" x14ac:dyDescent="0.35">
      <c r="B3" t="s">
        <v>64</v>
      </c>
    </row>
    <row r="4" spans="2:3" ht="29" x14ac:dyDescent="0.35">
      <c r="B4" s="22" t="s">
        <v>68</v>
      </c>
    </row>
    <row r="5" spans="2:3" ht="29" x14ac:dyDescent="0.35">
      <c r="B5" s="22" t="s">
        <v>67</v>
      </c>
    </row>
    <row r="6" spans="2:3" ht="58" x14ac:dyDescent="0.35">
      <c r="B6" t="s">
        <v>65</v>
      </c>
      <c r="C6" s="22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4644D-61C1-431E-A2CC-D89D37C80FE6}">
  <sheetPr>
    <tabColor rgb="FFFF0000"/>
  </sheetPr>
  <dimension ref="A2:N55"/>
  <sheetViews>
    <sheetView zoomScale="110" zoomScaleNormal="110" workbookViewId="0">
      <selection activeCell="C54" sqref="C54"/>
    </sheetView>
  </sheetViews>
  <sheetFormatPr defaultRowHeight="14.5" x14ac:dyDescent="0.35"/>
  <cols>
    <col min="1" max="1" width="1.81640625" style="1" bestFit="1" customWidth="1"/>
    <col min="2" max="2" width="41.6328125" style="1" bestFit="1" customWidth="1"/>
    <col min="3" max="7" width="12.7265625" style="1" bestFit="1" customWidth="1"/>
    <col min="8" max="8" width="22.26953125" style="1" bestFit="1" customWidth="1"/>
    <col min="9" max="14" width="12.7265625" style="1" bestFit="1" customWidth="1"/>
    <col min="15" max="16384" width="8.7265625" style="1"/>
  </cols>
  <sheetData>
    <row r="2" spans="1:10" x14ac:dyDescent="0.35">
      <c r="B2" s="21" t="s">
        <v>0</v>
      </c>
      <c r="C2" s="21"/>
      <c r="D2" s="21"/>
    </row>
    <row r="4" spans="1:10" x14ac:dyDescent="0.35">
      <c r="B4" s="4" t="s">
        <v>1</v>
      </c>
      <c r="C4" s="4" t="s">
        <v>2</v>
      </c>
      <c r="D4" s="4" t="s">
        <v>3</v>
      </c>
      <c r="H4" s="5" t="s">
        <v>9</v>
      </c>
      <c r="I4" s="5"/>
      <c r="J4" s="5"/>
    </row>
    <row r="5" spans="1:10" x14ac:dyDescent="0.35">
      <c r="A5" s="1">
        <v>1</v>
      </c>
      <c r="B5" s="1" t="s">
        <v>19</v>
      </c>
      <c r="C5" s="1">
        <v>7200</v>
      </c>
      <c r="D5" s="1">
        <v>13000</v>
      </c>
      <c r="H5" s="1" t="s">
        <v>10</v>
      </c>
      <c r="I5" s="1" t="s">
        <v>11</v>
      </c>
      <c r="J5" s="1" t="s">
        <v>12</v>
      </c>
    </row>
    <row r="6" spans="1:10" x14ac:dyDescent="0.35">
      <c r="A6" s="1">
        <v>2</v>
      </c>
      <c r="B6" s="1" t="s">
        <v>15</v>
      </c>
      <c r="C6" s="1">
        <v>6500</v>
      </c>
      <c r="D6" s="1">
        <v>11000</v>
      </c>
      <c r="H6" s="3">
        <v>0.4</v>
      </c>
      <c r="I6" s="3">
        <v>0.7</v>
      </c>
      <c r="J6" s="3">
        <v>1</v>
      </c>
    </row>
    <row r="7" spans="1:10" x14ac:dyDescent="0.35">
      <c r="A7" s="1">
        <v>3</v>
      </c>
      <c r="B7" s="1" t="s">
        <v>16</v>
      </c>
      <c r="C7" s="1">
        <v>4700</v>
      </c>
      <c r="D7" s="1">
        <v>9000</v>
      </c>
    </row>
    <row r="8" spans="1:10" x14ac:dyDescent="0.35">
      <c r="A8" s="1">
        <v>4</v>
      </c>
      <c r="B8" s="1" t="s">
        <v>17</v>
      </c>
      <c r="C8" s="1">
        <v>3000</v>
      </c>
      <c r="D8" s="1">
        <v>5000</v>
      </c>
      <c r="H8" s="1" t="s">
        <v>14</v>
      </c>
    </row>
    <row r="9" spans="1:10" x14ac:dyDescent="0.35">
      <c r="A9" s="1">
        <v>5</v>
      </c>
      <c r="B9" s="1" t="s">
        <v>18</v>
      </c>
      <c r="C9" s="1">
        <v>800</v>
      </c>
      <c r="D9" s="1">
        <v>1300</v>
      </c>
      <c r="H9" s="1" t="s">
        <v>12</v>
      </c>
      <c r="I9" s="6">
        <v>1</v>
      </c>
    </row>
    <row r="12" spans="1:10" x14ac:dyDescent="0.35">
      <c r="B12" s="1" t="s">
        <v>4</v>
      </c>
      <c r="C12" s="7" t="s">
        <v>20</v>
      </c>
    </row>
    <row r="13" spans="1:10" x14ac:dyDescent="0.35">
      <c r="B13" s="1" t="s">
        <v>21</v>
      </c>
      <c r="C13" s="7">
        <v>130</v>
      </c>
    </row>
    <row r="14" spans="1:10" x14ac:dyDescent="0.35">
      <c r="B14" s="1" t="s">
        <v>5</v>
      </c>
      <c r="C14" s="8">
        <v>0.1</v>
      </c>
    </row>
    <row r="17" spans="2:3" x14ac:dyDescent="0.35">
      <c r="B17" s="2" t="s">
        <v>22</v>
      </c>
    </row>
    <row r="18" spans="2:3" x14ac:dyDescent="0.35">
      <c r="B18" s="1" t="s">
        <v>23</v>
      </c>
      <c r="C18" s="9">
        <v>250000</v>
      </c>
    </row>
    <row r="19" spans="2:3" x14ac:dyDescent="0.35">
      <c r="B19" s="1" t="s">
        <v>24</v>
      </c>
      <c r="C19" s="9">
        <v>320000</v>
      </c>
    </row>
    <row r="20" spans="2:3" x14ac:dyDescent="0.35">
      <c r="B20" s="1" t="s">
        <v>25</v>
      </c>
      <c r="C20" s="9">
        <v>90000</v>
      </c>
    </row>
    <row r="21" spans="2:3" x14ac:dyDescent="0.35">
      <c r="B21" s="1" t="s">
        <v>26</v>
      </c>
      <c r="C21" s="9">
        <v>500000</v>
      </c>
    </row>
    <row r="22" spans="2:3" x14ac:dyDescent="0.35">
      <c r="B22" s="2"/>
    </row>
    <row r="23" spans="2:3" x14ac:dyDescent="0.35">
      <c r="B23" s="2"/>
    </row>
    <row r="24" spans="2:3" x14ac:dyDescent="0.35">
      <c r="B24" s="2" t="s">
        <v>34</v>
      </c>
    </row>
    <row r="25" spans="2:3" x14ac:dyDescent="0.35">
      <c r="B25" s="1" t="s">
        <v>27</v>
      </c>
      <c r="C25" s="9">
        <v>2000</v>
      </c>
    </row>
    <row r="26" spans="2:3" x14ac:dyDescent="0.35">
      <c r="B26" s="1" t="s">
        <v>28</v>
      </c>
      <c r="C26" s="9">
        <v>7000</v>
      </c>
    </row>
    <row r="27" spans="2:3" x14ac:dyDescent="0.35">
      <c r="B27" s="1" t="s">
        <v>29</v>
      </c>
      <c r="C27" s="9">
        <v>2000</v>
      </c>
    </row>
    <row r="28" spans="2:3" x14ac:dyDescent="0.35">
      <c r="B28" s="1" t="s">
        <v>30</v>
      </c>
      <c r="C28" s="9">
        <v>1000</v>
      </c>
    </row>
    <row r="29" spans="2:3" x14ac:dyDescent="0.35">
      <c r="B29" s="1" t="s">
        <v>31</v>
      </c>
      <c r="C29" s="9">
        <v>3000</v>
      </c>
    </row>
    <row r="30" spans="2:3" x14ac:dyDescent="0.35">
      <c r="B30" s="1" t="s">
        <v>32</v>
      </c>
      <c r="C30" s="9">
        <v>100000</v>
      </c>
    </row>
    <row r="31" spans="2:3" x14ac:dyDescent="0.35">
      <c r="B31" s="1" t="s">
        <v>33</v>
      </c>
      <c r="C31" s="9">
        <v>0</v>
      </c>
    </row>
    <row r="33" spans="1:14" x14ac:dyDescent="0.35">
      <c r="B33" s="2" t="s">
        <v>6</v>
      </c>
      <c r="C33" s="10" t="s">
        <v>13</v>
      </c>
      <c r="D33" s="10" t="s">
        <v>35</v>
      </c>
      <c r="E33" s="10" t="s">
        <v>36</v>
      </c>
      <c r="F33" s="10" t="s">
        <v>37</v>
      </c>
      <c r="G33" s="10" t="s">
        <v>38</v>
      </c>
      <c r="H33" s="10" t="s">
        <v>39</v>
      </c>
      <c r="I33" s="10" t="s">
        <v>40</v>
      </c>
      <c r="J33" s="10" t="s">
        <v>41</v>
      </c>
      <c r="K33" s="10" t="s">
        <v>42</v>
      </c>
      <c r="L33" s="10" t="s">
        <v>43</v>
      </c>
      <c r="M33" s="10" t="s">
        <v>44</v>
      </c>
      <c r="N33" s="10" t="s">
        <v>45</v>
      </c>
    </row>
    <row r="34" spans="1:14" x14ac:dyDescent="0.35">
      <c r="A34" s="1">
        <v>1</v>
      </c>
      <c r="B34" s="1" t="s">
        <v>19</v>
      </c>
      <c r="C34" s="1">
        <f>30*$I$9</f>
        <v>30</v>
      </c>
      <c r="D34" s="1">
        <f t="shared" ref="D34:N34" si="0">30*$I$9</f>
        <v>30</v>
      </c>
      <c r="E34" s="1">
        <f t="shared" si="0"/>
        <v>30</v>
      </c>
      <c r="F34" s="1">
        <f t="shared" si="0"/>
        <v>30</v>
      </c>
      <c r="G34" s="1">
        <f t="shared" si="0"/>
        <v>30</v>
      </c>
      <c r="H34" s="1">
        <f t="shared" si="0"/>
        <v>30</v>
      </c>
      <c r="I34" s="1">
        <f t="shared" si="0"/>
        <v>30</v>
      </c>
      <c r="J34" s="1">
        <f t="shared" si="0"/>
        <v>30</v>
      </c>
      <c r="K34" s="1">
        <f t="shared" si="0"/>
        <v>30</v>
      </c>
      <c r="L34" s="1">
        <f t="shared" si="0"/>
        <v>30</v>
      </c>
      <c r="M34" s="1">
        <f t="shared" si="0"/>
        <v>30</v>
      </c>
      <c r="N34" s="1">
        <f t="shared" si="0"/>
        <v>30</v>
      </c>
    </row>
    <row r="35" spans="1:14" x14ac:dyDescent="0.35">
      <c r="A35" s="1">
        <v>2</v>
      </c>
      <c r="B35" s="1" t="s">
        <v>15</v>
      </c>
      <c r="C35" s="1">
        <f>12*$I$9</f>
        <v>12</v>
      </c>
      <c r="D35" s="1">
        <f t="shared" ref="D35:N35" si="1">12*$I$9</f>
        <v>12</v>
      </c>
      <c r="E35" s="1">
        <f t="shared" si="1"/>
        <v>12</v>
      </c>
      <c r="F35" s="1">
        <f t="shared" si="1"/>
        <v>12</v>
      </c>
      <c r="G35" s="1">
        <f t="shared" si="1"/>
        <v>12</v>
      </c>
      <c r="H35" s="1">
        <f t="shared" si="1"/>
        <v>12</v>
      </c>
      <c r="I35" s="1">
        <f t="shared" si="1"/>
        <v>12</v>
      </c>
      <c r="J35" s="1">
        <f t="shared" si="1"/>
        <v>12</v>
      </c>
      <c r="K35" s="1">
        <f t="shared" si="1"/>
        <v>12</v>
      </c>
      <c r="L35" s="1">
        <f t="shared" si="1"/>
        <v>12</v>
      </c>
      <c r="M35" s="1">
        <f t="shared" si="1"/>
        <v>12</v>
      </c>
      <c r="N35" s="1">
        <f t="shared" si="1"/>
        <v>12</v>
      </c>
    </row>
    <row r="36" spans="1:14" x14ac:dyDescent="0.35">
      <c r="A36" s="1">
        <v>3</v>
      </c>
      <c r="B36" s="1" t="s">
        <v>16</v>
      </c>
      <c r="C36" s="1">
        <f>18*$I$9</f>
        <v>18</v>
      </c>
      <c r="D36" s="1">
        <f t="shared" ref="D36:N36" si="2">18*$I$9</f>
        <v>18</v>
      </c>
      <c r="E36" s="1">
        <f t="shared" si="2"/>
        <v>18</v>
      </c>
      <c r="F36" s="1">
        <f t="shared" si="2"/>
        <v>18</v>
      </c>
      <c r="G36" s="1">
        <f t="shared" si="2"/>
        <v>18</v>
      </c>
      <c r="H36" s="1">
        <f t="shared" si="2"/>
        <v>18</v>
      </c>
      <c r="I36" s="1">
        <f t="shared" si="2"/>
        <v>18</v>
      </c>
      <c r="J36" s="1">
        <f t="shared" si="2"/>
        <v>18</v>
      </c>
      <c r="K36" s="1">
        <f t="shared" si="2"/>
        <v>18</v>
      </c>
      <c r="L36" s="1">
        <f t="shared" si="2"/>
        <v>18</v>
      </c>
      <c r="M36" s="1">
        <f t="shared" si="2"/>
        <v>18</v>
      </c>
      <c r="N36" s="1">
        <f t="shared" si="2"/>
        <v>18</v>
      </c>
    </row>
    <row r="37" spans="1:14" x14ac:dyDescent="0.35">
      <c r="A37" s="1">
        <v>4</v>
      </c>
      <c r="B37" s="1" t="s">
        <v>17</v>
      </c>
      <c r="C37" s="1">
        <f>50*$I$9</f>
        <v>50</v>
      </c>
      <c r="D37" s="1">
        <f t="shared" ref="D37:M37" si="3">50*$I$9</f>
        <v>50</v>
      </c>
      <c r="E37" s="1">
        <f t="shared" si="3"/>
        <v>50</v>
      </c>
      <c r="F37" s="1">
        <f t="shared" si="3"/>
        <v>50</v>
      </c>
      <c r="G37" s="1">
        <f t="shared" si="3"/>
        <v>50</v>
      </c>
      <c r="H37" s="1">
        <f t="shared" si="3"/>
        <v>50</v>
      </c>
      <c r="I37" s="1">
        <f t="shared" si="3"/>
        <v>50</v>
      </c>
      <c r="J37" s="1">
        <f t="shared" si="3"/>
        <v>50</v>
      </c>
      <c r="K37" s="1">
        <f t="shared" si="3"/>
        <v>50</v>
      </c>
      <c r="L37" s="1">
        <f t="shared" si="3"/>
        <v>50</v>
      </c>
      <c r="M37" s="1">
        <f t="shared" si="3"/>
        <v>50</v>
      </c>
      <c r="N37" s="1">
        <f>50*$I$9</f>
        <v>50</v>
      </c>
    </row>
    <row r="38" spans="1:14" x14ac:dyDescent="0.35">
      <c r="A38" s="1">
        <v>5</v>
      </c>
      <c r="B38" s="1" t="s">
        <v>18</v>
      </c>
      <c r="C38" s="1">
        <f>70*$I$9</f>
        <v>70</v>
      </c>
      <c r="D38" s="1">
        <f t="shared" ref="D38:N38" si="4">70*$I$9</f>
        <v>70</v>
      </c>
      <c r="E38" s="1">
        <f t="shared" si="4"/>
        <v>70</v>
      </c>
      <c r="F38" s="1">
        <f t="shared" si="4"/>
        <v>70</v>
      </c>
      <c r="G38" s="1">
        <f t="shared" si="4"/>
        <v>70</v>
      </c>
      <c r="H38" s="1">
        <f t="shared" si="4"/>
        <v>70</v>
      </c>
      <c r="I38" s="1">
        <f t="shared" si="4"/>
        <v>70</v>
      </c>
      <c r="J38" s="1">
        <f t="shared" si="4"/>
        <v>70</v>
      </c>
      <c r="K38" s="1">
        <f t="shared" si="4"/>
        <v>70</v>
      </c>
      <c r="L38" s="1">
        <f t="shared" si="4"/>
        <v>70</v>
      </c>
      <c r="M38" s="1">
        <f t="shared" si="4"/>
        <v>70</v>
      </c>
      <c r="N38" s="1">
        <f t="shared" si="4"/>
        <v>70</v>
      </c>
    </row>
    <row r="41" spans="1:14" x14ac:dyDescent="0.35">
      <c r="B41" s="2" t="s">
        <v>8</v>
      </c>
    </row>
    <row r="42" spans="1:14" x14ac:dyDescent="0.35">
      <c r="A42" s="1">
        <v>1</v>
      </c>
      <c r="B42" s="1" t="s">
        <v>19</v>
      </c>
      <c r="C42" s="9">
        <f>C34*$D$5</f>
        <v>390000</v>
      </c>
      <c r="D42" s="9">
        <f t="shared" ref="D42:N42" si="5">D34*$D$5</f>
        <v>390000</v>
      </c>
      <c r="E42" s="9">
        <f t="shared" si="5"/>
        <v>390000</v>
      </c>
      <c r="F42" s="9">
        <f t="shared" si="5"/>
        <v>390000</v>
      </c>
      <c r="G42" s="9">
        <f t="shared" si="5"/>
        <v>390000</v>
      </c>
      <c r="H42" s="9">
        <f t="shared" si="5"/>
        <v>390000</v>
      </c>
      <c r="I42" s="9">
        <f t="shared" si="5"/>
        <v>390000</v>
      </c>
      <c r="J42" s="9">
        <f t="shared" si="5"/>
        <v>390000</v>
      </c>
      <c r="K42" s="9">
        <f t="shared" si="5"/>
        <v>390000</v>
      </c>
      <c r="L42" s="9">
        <f t="shared" si="5"/>
        <v>390000</v>
      </c>
      <c r="M42" s="9">
        <f t="shared" si="5"/>
        <v>390000</v>
      </c>
      <c r="N42" s="9">
        <f t="shared" si="5"/>
        <v>390000</v>
      </c>
    </row>
    <row r="43" spans="1:14" x14ac:dyDescent="0.35">
      <c r="A43" s="1">
        <v>2</v>
      </c>
      <c r="B43" s="1" t="s">
        <v>15</v>
      </c>
      <c r="C43" s="9">
        <f>C35*$D$6</f>
        <v>132000</v>
      </c>
      <c r="D43" s="9">
        <f t="shared" ref="D43:N43" si="6">D35*$D$6</f>
        <v>132000</v>
      </c>
      <c r="E43" s="9">
        <f t="shared" si="6"/>
        <v>132000</v>
      </c>
      <c r="F43" s="9">
        <f t="shared" si="6"/>
        <v>132000</v>
      </c>
      <c r="G43" s="9">
        <f t="shared" si="6"/>
        <v>132000</v>
      </c>
      <c r="H43" s="9">
        <f t="shared" si="6"/>
        <v>132000</v>
      </c>
      <c r="I43" s="9">
        <f t="shared" si="6"/>
        <v>132000</v>
      </c>
      <c r="J43" s="9">
        <f t="shared" si="6"/>
        <v>132000</v>
      </c>
      <c r="K43" s="9">
        <f t="shared" si="6"/>
        <v>132000</v>
      </c>
      <c r="L43" s="9">
        <f t="shared" si="6"/>
        <v>132000</v>
      </c>
      <c r="M43" s="9">
        <f t="shared" si="6"/>
        <v>132000</v>
      </c>
      <c r="N43" s="9">
        <f t="shared" si="6"/>
        <v>132000</v>
      </c>
    </row>
    <row r="44" spans="1:14" x14ac:dyDescent="0.35">
      <c r="A44" s="1">
        <v>3</v>
      </c>
      <c r="B44" s="1" t="s">
        <v>16</v>
      </c>
      <c r="C44" s="9">
        <f>C36*$D$7</f>
        <v>162000</v>
      </c>
      <c r="D44" s="9">
        <f t="shared" ref="D44:N44" si="7">D36*$D$7</f>
        <v>162000</v>
      </c>
      <c r="E44" s="9">
        <f t="shared" si="7"/>
        <v>162000</v>
      </c>
      <c r="F44" s="9">
        <f t="shared" si="7"/>
        <v>162000</v>
      </c>
      <c r="G44" s="9">
        <f t="shared" si="7"/>
        <v>162000</v>
      </c>
      <c r="H44" s="9">
        <f t="shared" si="7"/>
        <v>162000</v>
      </c>
      <c r="I44" s="9">
        <f t="shared" si="7"/>
        <v>162000</v>
      </c>
      <c r="J44" s="9">
        <f t="shared" si="7"/>
        <v>162000</v>
      </c>
      <c r="K44" s="9">
        <f t="shared" si="7"/>
        <v>162000</v>
      </c>
      <c r="L44" s="9">
        <f t="shared" si="7"/>
        <v>162000</v>
      </c>
      <c r="M44" s="9">
        <f t="shared" si="7"/>
        <v>162000</v>
      </c>
      <c r="N44" s="9">
        <f t="shared" si="7"/>
        <v>162000</v>
      </c>
    </row>
    <row r="45" spans="1:14" x14ac:dyDescent="0.35">
      <c r="A45" s="1">
        <v>4</v>
      </c>
      <c r="B45" s="1" t="s">
        <v>17</v>
      </c>
      <c r="C45" s="9">
        <f>C37*$D$8</f>
        <v>250000</v>
      </c>
      <c r="D45" s="9">
        <f t="shared" ref="D45:N45" si="8">D37*$D$8</f>
        <v>250000</v>
      </c>
      <c r="E45" s="9">
        <f t="shared" si="8"/>
        <v>250000</v>
      </c>
      <c r="F45" s="9">
        <f t="shared" si="8"/>
        <v>250000</v>
      </c>
      <c r="G45" s="9">
        <f t="shared" si="8"/>
        <v>250000</v>
      </c>
      <c r="H45" s="9">
        <f t="shared" si="8"/>
        <v>250000</v>
      </c>
      <c r="I45" s="9">
        <f t="shared" si="8"/>
        <v>250000</v>
      </c>
      <c r="J45" s="9">
        <f t="shared" si="8"/>
        <v>250000</v>
      </c>
      <c r="K45" s="9">
        <f t="shared" si="8"/>
        <v>250000</v>
      </c>
      <c r="L45" s="9">
        <f t="shared" si="8"/>
        <v>250000</v>
      </c>
      <c r="M45" s="9">
        <f t="shared" si="8"/>
        <v>250000</v>
      </c>
      <c r="N45" s="9">
        <f t="shared" si="8"/>
        <v>250000</v>
      </c>
    </row>
    <row r="46" spans="1:14" x14ac:dyDescent="0.35">
      <c r="A46" s="1">
        <v>5</v>
      </c>
      <c r="B46" s="1" t="s">
        <v>18</v>
      </c>
      <c r="C46" s="9">
        <f>C38*$D$9</f>
        <v>91000</v>
      </c>
      <c r="D46" s="9">
        <f t="shared" ref="D46:N46" si="9">D38*$D$9</f>
        <v>91000</v>
      </c>
      <c r="E46" s="9">
        <f t="shared" si="9"/>
        <v>91000</v>
      </c>
      <c r="F46" s="9">
        <f t="shared" si="9"/>
        <v>91000</v>
      </c>
      <c r="G46" s="9">
        <f t="shared" si="9"/>
        <v>91000</v>
      </c>
      <c r="H46" s="9">
        <f t="shared" si="9"/>
        <v>91000</v>
      </c>
      <c r="I46" s="9">
        <f t="shared" si="9"/>
        <v>91000</v>
      </c>
      <c r="J46" s="9">
        <f t="shared" si="9"/>
        <v>91000</v>
      </c>
      <c r="K46" s="9">
        <f t="shared" si="9"/>
        <v>91000</v>
      </c>
      <c r="L46" s="9">
        <f t="shared" si="9"/>
        <v>91000</v>
      </c>
      <c r="M46" s="9">
        <f t="shared" si="9"/>
        <v>91000</v>
      </c>
      <c r="N46" s="9">
        <f t="shared" si="9"/>
        <v>91000</v>
      </c>
    </row>
    <row r="47" spans="1:14" s="2" customFormat="1" x14ac:dyDescent="0.35">
      <c r="B47" s="2" t="s">
        <v>46</v>
      </c>
      <c r="C47" s="11">
        <f>SUM(C42:C46)</f>
        <v>1025000</v>
      </c>
      <c r="D47" s="11">
        <f t="shared" ref="D47:N47" si="10">SUM(D42:D46)</f>
        <v>1025000</v>
      </c>
      <c r="E47" s="11">
        <f t="shared" si="10"/>
        <v>1025000</v>
      </c>
      <c r="F47" s="11">
        <f t="shared" si="10"/>
        <v>1025000</v>
      </c>
      <c r="G47" s="11">
        <f t="shared" si="10"/>
        <v>1025000</v>
      </c>
      <c r="H47" s="11">
        <f t="shared" si="10"/>
        <v>1025000</v>
      </c>
      <c r="I47" s="11">
        <f t="shared" si="10"/>
        <v>1025000</v>
      </c>
      <c r="J47" s="11">
        <f t="shared" si="10"/>
        <v>1025000</v>
      </c>
      <c r="K47" s="11">
        <f t="shared" si="10"/>
        <v>1025000</v>
      </c>
      <c r="L47" s="11">
        <f t="shared" si="10"/>
        <v>1025000</v>
      </c>
      <c r="M47" s="11">
        <f t="shared" si="10"/>
        <v>1025000</v>
      </c>
      <c r="N47" s="11">
        <f t="shared" si="10"/>
        <v>1025000</v>
      </c>
    </row>
    <row r="48" spans="1:14" s="2" customFormat="1" x14ac:dyDescent="0.35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1:14" x14ac:dyDescent="0.35">
      <c r="B49" s="2" t="s">
        <v>7</v>
      </c>
    </row>
    <row r="50" spans="1:14" x14ac:dyDescent="0.35">
      <c r="A50" s="1">
        <v>1</v>
      </c>
      <c r="B50" s="1" t="s">
        <v>19</v>
      </c>
      <c r="C50" s="9">
        <f>$C$5*C34</f>
        <v>216000</v>
      </c>
      <c r="D50" s="9">
        <f t="shared" ref="D50:N50" si="11">$C$5*D34</f>
        <v>216000</v>
      </c>
      <c r="E50" s="9">
        <f t="shared" si="11"/>
        <v>216000</v>
      </c>
      <c r="F50" s="9">
        <f t="shared" si="11"/>
        <v>216000</v>
      </c>
      <c r="G50" s="9">
        <f t="shared" si="11"/>
        <v>216000</v>
      </c>
      <c r="H50" s="9">
        <f t="shared" si="11"/>
        <v>216000</v>
      </c>
      <c r="I50" s="9">
        <f t="shared" si="11"/>
        <v>216000</v>
      </c>
      <c r="J50" s="9">
        <f t="shared" si="11"/>
        <v>216000</v>
      </c>
      <c r="K50" s="9">
        <f t="shared" si="11"/>
        <v>216000</v>
      </c>
      <c r="L50" s="9">
        <f t="shared" si="11"/>
        <v>216000</v>
      </c>
      <c r="M50" s="9">
        <f t="shared" si="11"/>
        <v>216000</v>
      </c>
      <c r="N50" s="9">
        <f t="shared" si="11"/>
        <v>216000</v>
      </c>
    </row>
    <row r="51" spans="1:14" x14ac:dyDescent="0.35">
      <c r="A51" s="1">
        <v>2</v>
      </c>
      <c r="B51" s="1" t="s">
        <v>15</v>
      </c>
      <c r="C51" s="9">
        <f>$C$6*C35</f>
        <v>78000</v>
      </c>
      <c r="D51" s="9">
        <f t="shared" ref="D51:N51" si="12">$C$6*D35</f>
        <v>78000</v>
      </c>
      <c r="E51" s="9">
        <f t="shared" si="12"/>
        <v>78000</v>
      </c>
      <c r="F51" s="9">
        <f t="shared" si="12"/>
        <v>78000</v>
      </c>
      <c r="G51" s="9">
        <f t="shared" si="12"/>
        <v>78000</v>
      </c>
      <c r="H51" s="9">
        <f t="shared" si="12"/>
        <v>78000</v>
      </c>
      <c r="I51" s="9">
        <f t="shared" si="12"/>
        <v>78000</v>
      </c>
      <c r="J51" s="9">
        <f t="shared" si="12"/>
        <v>78000</v>
      </c>
      <c r="K51" s="9">
        <f t="shared" si="12"/>
        <v>78000</v>
      </c>
      <c r="L51" s="9">
        <f t="shared" si="12"/>
        <v>78000</v>
      </c>
      <c r="M51" s="9">
        <f t="shared" si="12"/>
        <v>78000</v>
      </c>
      <c r="N51" s="9">
        <f t="shared" si="12"/>
        <v>78000</v>
      </c>
    </row>
    <row r="52" spans="1:14" x14ac:dyDescent="0.35">
      <c r="A52" s="1">
        <v>3</v>
      </c>
      <c r="B52" s="1" t="s">
        <v>16</v>
      </c>
      <c r="C52" s="9">
        <f>$C$7*C36</f>
        <v>84600</v>
      </c>
      <c r="D52" s="9">
        <f t="shared" ref="D52:N52" si="13">$C$7*D36</f>
        <v>84600</v>
      </c>
      <c r="E52" s="9">
        <f t="shared" si="13"/>
        <v>84600</v>
      </c>
      <c r="F52" s="9">
        <f t="shared" si="13"/>
        <v>84600</v>
      </c>
      <c r="G52" s="9">
        <f t="shared" si="13"/>
        <v>84600</v>
      </c>
      <c r="H52" s="9">
        <f t="shared" si="13"/>
        <v>84600</v>
      </c>
      <c r="I52" s="9">
        <f t="shared" si="13"/>
        <v>84600</v>
      </c>
      <c r="J52" s="9">
        <f t="shared" si="13"/>
        <v>84600</v>
      </c>
      <c r="K52" s="9">
        <f t="shared" si="13"/>
        <v>84600</v>
      </c>
      <c r="L52" s="9">
        <f t="shared" si="13"/>
        <v>84600</v>
      </c>
      <c r="M52" s="9">
        <f t="shared" si="13"/>
        <v>84600</v>
      </c>
      <c r="N52" s="9">
        <f t="shared" si="13"/>
        <v>84600</v>
      </c>
    </row>
    <row r="53" spans="1:14" x14ac:dyDescent="0.35">
      <c r="A53" s="1">
        <v>4</v>
      </c>
      <c r="B53" s="1" t="s">
        <v>17</v>
      </c>
      <c r="C53" s="9">
        <f>$C$8*C37</f>
        <v>150000</v>
      </c>
      <c r="D53" s="9">
        <f t="shared" ref="D53:N53" si="14">$C$8*D37</f>
        <v>150000</v>
      </c>
      <c r="E53" s="9">
        <f t="shared" si="14"/>
        <v>150000</v>
      </c>
      <c r="F53" s="9">
        <f t="shared" si="14"/>
        <v>150000</v>
      </c>
      <c r="G53" s="9">
        <f t="shared" si="14"/>
        <v>150000</v>
      </c>
      <c r="H53" s="9">
        <f t="shared" si="14"/>
        <v>150000</v>
      </c>
      <c r="I53" s="9">
        <f t="shared" si="14"/>
        <v>150000</v>
      </c>
      <c r="J53" s="9">
        <f t="shared" si="14"/>
        <v>150000</v>
      </c>
      <c r="K53" s="9">
        <f t="shared" si="14"/>
        <v>150000</v>
      </c>
      <c r="L53" s="9">
        <f t="shared" si="14"/>
        <v>150000</v>
      </c>
      <c r="M53" s="9">
        <f t="shared" si="14"/>
        <v>150000</v>
      </c>
      <c r="N53" s="9">
        <f t="shared" si="14"/>
        <v>150000</v>
      </c>
    </row>
    <row r="54" spans="1:14" x14ac:dyDescent="0.35">
      <c r="A54" s="1">
        <v>5</v>
      </c>
      <c r="B54" s="1" t="s">
        <v>18</v>
      </c>
      <c r="C54" s="9">
        <f>$C$9*C38</f>
        <v>56000</v>
      </c>
      <c r="D54" s="9">
        <f t="shared" ref="D54:N54" si="15">$C$9*D38</f>
        <v>56000</v>
      </c>
      <c r="E54" s="9">
        <f t="shared" si="15"/>
        <v>56000</v>
      </c>
      <c r="F54" s="9">
        <f t="shared" si="15"/>
        <v>56000</v>
      </c>
      <c r="G54" s="9">
        <f t="shared" si="15"/>
        <v>56000</v>
      </c>
      <c r="H54" s="9">
        <f t="shared" si="15"/>
        <v>56000</v>
      </c>
      <c r="I54" s="9">
        <f t="shared" si="15"/>
        <v>56000</v>
      </c>
      <c r="J54" s="9">
        <f t="shared" si="15"/>
        <v>56000</v>
      </c>
      <c r="K54" s="9">
        <f t="shared" si="15"/>
        <v>56000</v>
      </c>
      <c r="L54" s="9">
        <f t="shared" si="15"/>
        <v>56000</v>
      </c>
      <c r="M54" s="9">
        <f t="shared" si="15"/>
        <v>56000</v>
      </c>
      <c r="N54" s="9">
        <f t="shared" si="15"/>
        <v>56000</v>
      </c>
    </row>
    <row r="55" spans="1:14" s="2" customFormat="1" x14ac:dyDescent="0.35">
      <c r="B55" s="2" t="s">
        <v>46</v>
      </c>
      <c r="C55" s="11">
        <f>SUM(C50:C54)</f>
        <v>584600</v>
      </c>
      <c r="D55" s="11">
        <f t="shared" ref="D55:N55" si="16">SUM(D50:D54)</f>
        <v>584600</v>
      </c>
      <c r="E55" s="11">
        <f t="shared" si="16"/>
        <v>584600</v>
      </c>
      <c r="F55" s="11">
        <f t="shared" si="16"/>
        <v>584600</v>
      </c>
      <c r="G55" s="11">
        <f t="shared" si="16"/>
        <v>584600</v>
      </c>
      <c r="H55" s="11">
        <f t="shared" si="16"/>
        <v>584600</v>
      </c>
      <c r="I55" s="11">
        <f t="shared" si="16"/>
        <v>584600</v>
      </c>
      <c r="J55" s="11">
        <f t="shared" si="16"/>
        <v>584600</v>
      </c>
      <c r="K55" s="11">
        <f t="shared" si="16"/>
        <v>584600</v>
      </c>
      <c r="L55" s="11">
        <f t="shared" si="16"/>
        <v>584600</v>
      </c>
      <c r="M55" s="11">
        <f t="shared" si="16"/>
        <v>584600</v>
      </c>
      <c r="N55" s="11">
        <f t="shared" si="16"/>
        <v>584600</v>
      </c>
    </row>
  </sheetData>
  <mergeCells count="1">
    <mergeCell ref="B2:D2"/>
  </mergeCells>
  <phoneticPr fontId="5" type="noConversion"/>
  <dataValidations count="1">
    <dataValidation type="list" allowBlank="1" showInputMessage="1" showErrorMessage="1" sqref="I9" xr:uid="{C33AD819-B112-4A21-B159-93D6232C6224}">
      <formula1>$H$6:$J$6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5858-DE2B-47F3-B24F-9795DC8A2873}">
  <sheetPr>
    <tabColor rgb="FF00B050"/>
  </sheetPr>
  <dimension ref="B1:O28"/>
  <sheetViews>
    <sheetView zoomScaleNormal="100" workbookViewId="0">
      <selection activeCell="C21" sqref="C21"/>
    </sheetView>
  </sheetViews>
  <sheetFormatPr defaultRowHeight="14.5" x14ac:dyDescent="0.35"/>
  <cols>
    <col min="1" max="1" width="4" customWidth="1"/>
    <col min="2" max="2" width="25.36328125" customWidth="1"/>
    <col min="3" max="3" width="25" customWidth="1"/>
    <col min="4" max="15" width="12.6328125" bestFit="1" customWidth="1"/>
  </cols>
  <sheetData>
    <row r="1" spans="2:15" s="15" customFormat="1" ht="15" thickBot="1" x14ac:dyDescent="0.4">
      <c r="C1" s="15" t="s">
        <v>60</v>
      </c>
      <c r="D1" s="17" t="s">
        <v>13</v>
      </c>
      <c r="E1" s="17" t="s">
        <v>35</v>
      </c>
      <c r="F1" s="17" t="s">
        <v>36</v>
      </c>
      <c r="G1" s="17" t="s">
        <v>37</v>
      </c>
      <c r="H1" s="17" t="s">
        <v>38</v>
      </c>
      <c r="I1" s="17" t="s">
        <v>39</v>
      </c>
      <c r="J1" s="17" t="s">
        <v>40</v>
      </c>
      <c r="K1" s="17" t="s">
        <v>41</v>
      </c>
      <c r="L1" s="17" t="s">
        <v>42</v>
      </c>
      <c r="M1" s="17" t="s">
        <v>43</v>
      </c>
      <c r="N1" s="17" t="s">
        <v>44</v>
      </c>
      <c r="O1" s="17" t="s">
        <v>45</v>
      </c>
    </row>
    <row r="2" spans="2:15" x14ac:dyDescent="0.35">
      <c r="B2" t="s">
        <v>59</v>
      </c>
      <c r="C2" t="s">
        <v>61</v>
      </c>
      <c r="D2" s="12">
        <f>ASSUMPTIONS!C47</f>
        <v>1025000</v>
      </c>
      <c r="E2" s="12">
        <f>ASSUMPTIONS!D47</f>
        <v>1025000</v>
      </c>
      <c r="F2" s="12">
        <f>ASSUMPTIONS!E47</f>
        <v>1025000</v>
      </c>
      <c r="G2" s="12">
        <f>ASSUMPTIONS!F47</f>
        <v>1025000</v>
      </c>
      <c r="H2" s="12">
        <f>ASSUMPTIONS!G47</f>
        <v>1025000</v>
      </c>
      <c r="I2" s="12">
        <f>ASSUMPTIONS!H47</f>
        <v>1025000</v>
      </c>
      <c r="J2" s="12">
        <f>ASSUMPTIONS!I47</f>
        <v>1025000</v>
      </c>
      <c r="K2" s="12">
        <f>ASSUMPTIONS!J47</f>
        <v>1025000</v>
      </c>
      <c r="L2" s="12">
        <f>ASSUMPTIONS!K47</f>
        <v>1025000</v>
      </c>
      <c r="M2" s="12">
        <f>ASSUMPTIONS!L47</f>
        <v>1025000</v>
      </c>
      <c r="N2" s="12">
        <f>ASSUMPTIONS!M47</f>
        <v>1025000</v>
      </c>
      <c r="O2" s="12">
        <f>ASSUMPTIONS!N47</f>
        <v>1025000</v>
      </c>
    </row>
    <row r="3" spans="2:15" x14ac:dyDescent="0.35">
      <c r="B3" t="s">
        <v>47</v>
      </c>
      <c r="C3" t="s">
        <v>62</v>
      </c>
      <c r="D3" s="16">
        <f>ASSUMPTIONS!C55</f>
        <v>584600</v>
      </c>
      <c r="E3" s="16">
        <f>ASSUMPTIONS!D55</f>
        <v>584600</v>
      </c>
      <c r="F3" s="16">
        <f>ASSUMPTIONS!E55</f>
        <v>584600</v>
      </c>
      <c r="G3" s="16">
        <f>ASSUMPTIONS!F55</f>
        <v>584600</v>
      </c>
      <c r="H3" s="16">
        <f>ASSUMPTIONS!G55</f>
        <v>584600</v>
      </c>
      <c r="I3" s="16">
        <f>ASSUMPTIONS!H55</f>
        <v>584600</v>
      </c>
      <c r="J3" s="16">
        <f>ASSUMPTIONS!I55</f>
        <v>584600</v>
      </c>
      <c r="K3" s="16">
        <f>ASSUMPTIONS!J55</f>
        <v>584600</v>
      </c>
      <c r="L3" s="16">
        <f>ASSUMPTIONS!K55</f>
        <v>584600</v>
      </c>
      <c r="M3" s="16">
        <f>ASSUMPTIONS!L55</f>
        <v>584600</v>
      </c>
      <c r="N3" s="16">
        <f>ASSUMPTIONS!M55</f>
        <v>584600</v>
      </c>
      <c r="O3" s="16">
        <f>ASSUMPTIONS!N55</f>
        <v>584600</v>
      </c>
    </row>
    <row r="4" spans="2:15" s="15" customFormat="1" x14ac:dyDescent="0.35">
      <c r="B4" s="15" t="s">
        <v>48</v>
      </c>
      <c r="D4" s="14">
        <f>D2-D3</f>
        <v>440400</v>
      </c>
      <c r="E4" s="14">
        <f t="shared" ref="E4:M4" si="0">E2-E3</f>
        <v>440400</v>
      </c>
      <c r="F4" s="14">
        <f t="shared" si="0"/>
        <v>440400</v>
      </c>
      <c r="G4" s="14">
        <f t="shared" si="0"/>
        <v>440400</v>
      </c>
      <c r="H4" s="14">
        <f t="shared" si="0"/>
        <v>440400</v>
      </c>
      <c r="I4" s="14">
        <f t="shared" si="0"/>
        <v>440400</v>
      </c>
      <c r="J4" s="14">
        <f t="shared" si="0"/>
        <v>440400</v>
      </c>
      <c r="K4" s="14">
        <f t="shared" si="0"/>
        <v>440400</v>
      </c>
      <c r="L4" s="14">
        <f t="shared" si="0"/>
        <v>440400</v>
      </c>
      <c r="M4" s="14">
        <f t="shared" si="0"/>
        <v>440400</v>
      </c>
      <c r="N4" s="14">
        <f>N2-N3</f>
        <v>440400</v>
      </c>
      <c r="O4" s="14">
        <f>O2-O3</f>
        <v>440400</v>
      </c>
    </row>
    <row r="5" spans="2:15" s="18" customFormat="1" x14ac:dyDescent="0.35">
      <c r="B5" s="18" t="s">
        <v>49</v>
      </c>
      <c r="D5" s="19">
        <f>D4/D2</f>
        <v>0.42965853658536585</v>
      </c>
      <c r="E5" s="19">
        <f t="shared" ref="E5:M5" si="1">E4/E2</f>
        <v>0.42965853658536585</v>
      </c>
      <c r="F5" s="19">
        <f t="shared" si="1"/>
        <v>0.42965853658536585</v>
      </c>
      <c r="G5" s="19">
        <f t="shared" si="1"/>
        <v>0.42965853658536585</v>
      </c>
      <c r="H5" s="19">
        <f t="shared" si="1"/>
        <v>0.42965853658536585</v>
      </c>
      <c r="I5" s="19">
        <f t="shared" si="1"/>
        <v>0.42965853658536585</v>
      </c>
      <c r="J5" s="19">
        <f t="shared" si="1"/>
        <v>0.42965853658536585</v>
      </c>
      <c r="K5" s="19">
        <f t="shared" si="1"/>
        <v>0.42965853658536585</v>
      </c>
      <c r="L5" s="19">
        <f t="shared" si="1"/>
        <v>0.42965853658536585</v>
      </c>
      <c r="M5" s="19">
        <f t="shared" si="1"/>
        <v>0.42965853658536585</v>
      </c>
      <c r="N5" s="19">
        <f>N4/N2</f>
        <v>0.42965853658536585</v>
      </c>
      <c r="O5" s="19">
        <f>O4/O2</f>
        <v>0.42965853658536585</v>
      </c>
    </row>
    <row r="7" spans="2:15" x14ac:dyDescent="0.35">
      <c r="B7" s="15" t="s">
        <v>58</v>
      </c>
      <c r="C7" s="15"/>
    </row>
    <row r="8" spans="2:15" x14ac:dyDescent="0.35">
      <c r="B8" s="1" t="s">
        <v>27</v>
      </c>
      <c r="C8" s="1"/>
      <c r="D8" s="9">
        <f>ASSUMPTIONS!C25</f>
        <v>2000</v>
      </c>
      <c r="E8" s="9">
        <f>D8</f>
        <v>2000</v>
      </c>
      <c r="F8" s="9">
        <f t="shared" ref="F8:N8" si="2">E8</f>
        <v>2000</v>
      </c>
      <c r="G8" s="9">
        <f t="shared" si="2"/>
        <v>2000</v>
      </c>
      <c r="H8" s="9">
        <f t="shared" si="2"/>
        <v>2000</v>
      </c>
      <c r="I8" s="9">
        <f t="shared" si="2"/>
        <v>2000</v>
      </c>
      <c r="J8" s="9">
        <f t="shared" si="2"/>
        <v>2000</v>
      </c>
      <c r="K8" s="9">
        <f t="shared" si="2"/>
        <v>2000</v>
      </c>
      <c r="L8" s="9">
        <f t="shared" si="2"/>
        <v>2000</v>
      </c>
      <c r="M8" s="9">
        <f t="shared" si="2"/>
        <v>2000</v>
      </c>
      <c r="N8" s="9">
        <f t="shared" si="2"/>
        <v>2000</v>
      </c>
      <c r="O8" s="9">
        <f>ASSUMPTIONS!N25</f>
        <v>0</v>
      </c>
    </row>
    <row r="9" spans="2:15" x14ac:dyDescent="0.35">
      <c r="B9" s="1" t="s">
        <v>28</v>
      </c>
      <c r="C9" s="1"/>
      <c r="D9" s="9">
        <f>ASSUMPTIONS!C26</f>
        <v>7000</v>
      </c>
      <c r="E9" s="9">
        <f t="shared" ref="E9:N14" si="3">D9</f>
        <v>7000</v>
      </c>
      <c r="F9" s="9">
        <f t="shared" si="3"/>
        <v>7000</v>
      </c>
      <c r="G9" s="9">
        <f t="shared" si="3"/>
        <v>7000</v>
      </c>
      <c r="H9" s="9">
        <f t="shared" si="3"/>
        <v>7000</v>
      </c>
      <c r="I9" s="9">
        <f t="shared" si="3"/>
        <v>7000</v>
      </c>
      <c r="J9" s="9">
        <f t="shared" si="3"/>
        <v>7000</v>
      </c>
      <c r="K9" s="9">
        <f t="shared" si="3"/>
        <v>7000</v>
      </c>
      <c r="L9" s="9">
        <f t="shared" si="3"/>
        <v>7000</v>
      </c>
      <c r="M9" s="9">
        <f t="shared" si="3"/>
        <v>7000</v>
      </c>
      <c r="N9" s="9">
        <f t="shared" si="3"/>
        <v>7000</v>
      </c>
      <c r="O9" s="9">
        <f>ASSUMPTIONS!N26</f>
        <v>0</v>
      </c>
    </row>
    <row r="10" spans="2:15" x14ac:dyDescent="0.35">
      <c r="B10" s="1" t="s">
        <v>29</v>
      </c>
      <c r="C10" s="1"/>
      <c r="D10" s="9">
        <f>ASSUMPTIONS!C27</f>
        <v>2000</v>
      </c>
      <c r="E10" s="9">
        <f t="shared" si="3"/>
        <v>2000</v>
      </c>
      <c r="F10" s="9">
        <f t="shared" si="3"/>
        <v>2000</v>
      </c>
      <c r="G10" s="9">
        <f t="shared" si="3"/>
        <v>2000</v>
      </c>
      <c r="H10" s="9">
        <f t="shared" si="3"/>
        <v>2000</v>
      </c>
      <c r="I10" s="9">
        <f t="shared" si="3"/>
        <v>2000</v>
      </c>
      <c r="J10" s="9">
        <f t="shared" si="3"/>
        <v>2000</v>
      </c>
      <c r="K10" s="9">
        <f t="shared" si="3"/>
        <v>2000</v>
      </c>
      <c r="L10" s="9">
        <f t="shared" si="3"/>
        <v>2000</v>
      </c>
      <c r="M10" s="9">
        <f t="shared" si="3"/>
        <v>2000</v>
      </c>
      <c r="N10" s="9">
        <f t="shared" si="3"/>
        <v>2000</v>
      </c>
      <c r="O10" s="9">
        <f>ASSUMPTIONS!N27</f>
        <v>0</v>
      </c>
    </row>
    <row r="11" spans="2:15" x14ac:dyDescent="0.35">
      <c r="B11" s="1" t="s">
        <v>30</v>
      </c>
      <c r="C11" s="1"/>
      <c r="D11" s="9">
        <f>ASSUMPTIONS!C28</f>
        <v>1000</v>
      </c>
      <c r="E11" s="9">
        <f t="shared" si="3"/>
        <v>1000</v>
      </c>
      <c r="F11" s="9">
        <f t="shared" si="3"/>
        <v>1000</v>
      </c>
      <c r="G11" s="9">
        <f t="shared" si="3"/>
        <v>1000</v>
      </c>
      <c r="H11" s="9">
        <f t="shared" si="3"/>
        <v>1000</v>
      </c>
      <c r="I11" s="9">
        <f t="shared" si="3"/>
        <v>1000</v>
      </c>
      <c r="J11" s="9">
        <f t="shared" si="3"/>
        <v>1000</v>
      </c>
      <c r="K11" s="9">
        <f t="shared" si="3"/>
        <v>1000</v>
      </c>
      <c r="L11" s="9">
        <f t="shared" si="3"/>
        <v>1000</v>
      </c>
      <c r="M11" s="9">
        <f t="shared" si="3"/>
        <v>1000</v>
      </c>
      <c r="N11" s="9">
        <f t="shared" si="3"/>
        <v>1000</v>
      </c>
      <c r="O11" s="9">
        <f>ASSUMPTIONS!N28</f>
        <v>0</v>
      </c>
    </row>
    <row r="12" spans="2:15" x14ac:dyDescent="0.35">
      <c r="B12" s="1" t="s">
        <v>31</v>
      </c>
      <c r="C12" s="1"/>
      <c r="D12" s="9">
        <f>ASSUMPTIONS!C29</f>
        <v>3000</v>
      </c>
      <c r="E12" s="9">
        <f t="shared" si="3"/>
        <v>3000</v>
      </c>
      <c r="F12" s="9">
        <f t="shared" si="3"/>
        <v>3000</v>
      </c>
      <c r="G12" s="9">
        <f t="shared" si="3"/>
        <v>3000</v>
      </c>
      <c r="H12" s="9">
        <f t="shared" si="3"/>
        <v>3000</v>
      </c>
      <c r="I12" s="9">
        <f t="shared" si="3"/>
        <v>3000</v>
      </c>
      <c r="J12" s="9">
        <f t="shared" si="3"/>
        <v>3000</v>
      </c>
      <c r="K12" s="9">
        <f t="shared" si="3"/>
        <v>3000</v>
      </c>
      <c r="L12" s="9">
        <f t="shared" si="3"/>
        <v>3000</v>
      </c>
      <c r="M12" s="9">
        <f t="shared" si="3"/>
        <v>3000</v>
      </c>
      <c r="N12" s="9">
        <f t="shared" si="3"/>
        <v>3000</v>
      </c>
      <c r="O12" s="9">
        <f>ASSUMPTIONS!N29</f>
        <v>0</v>
      </c>
    </row>
    <row r="13" spans="2:15" x14ac:dyDescent="0.35">
      <c r="B13" s="1" t="s">
        <v>32</v>
      </c>
      <c r="C13" s="1"/>
      <c r="D13" s="9">
        <f>ASSUMPTIONS!C30</f>
        <v>100000</v>
      </c>
      <c r="E13" s="9">
        <f t="shared" si="3"/>
        <v>100000</v>
      </c>
      <c r="F13" s="9">
        <f t="shared" si="3"/>
        <v>100000</v>
      </c>
      <c r="G13" s="9">
        <f t="shared" si="3"/>
        <v>100000</v>
      </c>
      <c r="H13" s="9">
        <f t="shared" si="3"/>
        <v>100000</v>
      </c>
      <c r="I13" s="9">
        <f t="shared" si="3"/>
        <v>100000</v>
      </c>
      <c r="J13" s="9">
        <f t="shared" si="3"/>
        <v>100000</v>
      </c>
      <c r="K13" s="9">
        <f t="shared" si="3"/>
        <v>100000</v>
      </c>
      <c r="L13" s="9">
        <f t="shared" si="3"/>
        <v>100000</v>
      </c>
      <c r="M13" s="9">
        <f t="shared" si="3"/>
        <v>100000</v>
      </c>
      <c r="N13" s="9">
        <f t="shared" si="3"/>
        <v>100000</v>
      </c>
      <c r="O13" s="9">
        <f>ASSUMPTIONS!N30</f>
        <v>0</v>
      </c>
    </row>
    <row r="14" spans="2:15" x14ac:dyDescent="0.35">
      <c r="B14" s="1" t="s">
        <v>33</v>
      </c>
      <c r="C14" s="1"/>
      <c r="D14" s="9">
        <f>ASSUMPTIONS!C31</f>
        <v>0</v>
      </c>
      <c r="E14" s="9">
        <f t="shared" si="3"/>
        <v>0</v>
      </c>
      <c r="F14" s="9">
        <f t="shared" si="3"/>
        <v>0</v>
      </c>
      <c r="G14" s="9">
        <f t="shared" si="3"/>
        <v>0</v>
      </c>
      <c r="H14" s="9">
        <f t="shared" si="3"/>
        <v>0</v>
      </c>
      <c r="I14" s="9">
        <f t="shared" si="3"/>
        <v>0</v>
      </c>
      <c r="J14" s="9">
        <f t="shared" si="3"/>
        <v>0</v>
      </c>
      <c r="K14" s="9">
        <f t="shared" si="3"/>
        <v>0</v>
      </c>
      <c r="L14" s="9">
        <f t="shared" si="3"/>
        <v>0</v>
      </c>
      <c r="M14" s="9">
        <f t="shared" si="3"/>
        <v>0</v>
      </c>
      <c r="N14" s="9">
        <f t="shared" si="3"/>
        <v>0</v>
      </c>
      <c r="O14" s="9">
        <f>ASSUMPTIONS!N31</f>
        <v>0</v>
      </c>
    </row>
    <row r="15" spans="2:15" s="15" customFormat="1" x14ac:dyDescent="0.35">
      <c r="B15" s="2" t="s">
        <v>52</v>
      </c>
      <c r="C15" s="2"/>
      <c r="D15" s="14">
        <f>SUM(D8:D14)</f>
        <v>115000</v>
      </c>
      <c r="E15" s="14">
        <f t="shared" ref="E15:M15" si="4">SUM(E8:E14)</f>
        <v>115000</v>
      </c>
      <c r="F15" s="14">
        <f t="shared" si="4"/>
        <v>115000</v>
      </c>
      <c r="G15" s="14">
        <f t="shared" si="4"/>
        <v>115000</v>
      </c>
      <c r="H15" s="14">
        <f t="shared" si="4"/>
        <v>115000</v>
      </c>
      <c r="I15" s="14">
        <f t="shared" si="4"/>
        <v>115000</v>
      </c>
      <c r="J15" s="14">
        <f t="shared" si="4"/>
        <v>115000</v>
      </c>
      <c r="K15" s="14">
        <f t="shared" si="4"/>
        <v>115000</v>
      </c>
      <c r="L15" s="14">
        <f t="shared" si="4"/>
        <v>115000</v>
      </c>
      <c r="M15" s="14">
        <f t="shared" si="4"/>
        <v>115000</v>
      </c>
      <c r="N15" s="14">
        <f>SUM(N8:N14)</f>
        <v>115000</v>
      </c>
      <c r="O15" s="14">
        <f>SUM(O8:O14)</f>
        <v>0</v>
      </c>
    </row>
    <row r="16" spans="2:15" x14ac:dyDescent="0.35">
      <c r="B16" s="1" t="s">
        <v>54</v>
      </c>
      <c r="C16" s="1"/>
      <c r="D16" s="12">
        <f>D4-D15</f>
        <v>325400</v>
      </c>
      <c r="E16" s="12">
        <f t="shared" ref="E16:O16" si="5">E4-E15</f>
        <v>325400</v>
      </c>
      <c r="F16" s="12">
        <f t="shared" si="5"/>
        <v>325400</v>
      </c>
      <c r="G16" s="12">
        <f t="shared" si="5"/>
        <v>325400</v>
      </c>
      <c r="H16" s="12">
        <f t="shared" si="5"/>
        <v>325400</v>
      </c>
      <c r="I16" s="12">
        <f t="shared" si="5"/>
        <v>325400</v>
      </c>
      <c r="J16" s="12">
        <f t="shared" si="5"/>
        <v>325400</v>
      </c>
      <c r="K16" s="12">
        <f t="shared" si="5"/>
        <v>325400</v>
      </c>
      <c r="L16" s="12">
        <f t="shared" si="5"/>
        <v>325400</v>
      </c>
      <c r="M16" s="12">
        <f t="shared" si="5"/>
        <v>325400</v>
      </c>
      <c r="N16" s="12">
        <f t="shared" si="5"/>
        <v>325400</v>
      </c>
      <c r="O16" s="12">
        <f t="shared" si="5"/>
        <v>440400</v>
      </c>
    </row>
    <row r="17" spans="2:15" x14ac:dyDescent="0.35">
      <c r="B17" s="1" t="s">
        <v>55</v>
      </c>
      <c r="C17" s="1"/>
      <c r="D17" s="13">
        <f>D16/D2</f>
        <v>0.31746341463414635</v>
      </c>
      <c r="E17" s="13">
        <f t="shared" ref="E17:O17" si="6">E16/E2</f>
        <v>0.31746341463414635</v>
      </c>
      <c r="F17" s="13">
        <f t="shared" si="6"/>
        <v>0.31746341463414635</v>
      </c>
      <c r="G17" s="13">
        <f t="shared" si="6"/>
        <v>0.31746341463414635</v>
      </c>
      <c r="H17" s="13">
        <f t="shared" si="6"/>
        <v>0.31746341463414635</v>
      </c>
      <c r="I17" s="13">
        <f t="shared" si="6"/>
        <v>0.31746341463414635</v>
      </c>
      <c r="J17" s="13">
        <f t="shared" si="6"/>
        <v>0.31746341463414635</v>
      </c>
      <c r="K17" s="13">
        <f t="shared" si="6"/>
        <v>0.31746341463414635</v>
      </c>
      <c r="L17" s="13">
        <f t="shared" si="6"/>
        <v>0.31746341463414635</v>
      </c>
      <c r="M17" s="13">
        <f t="shared" si="6"/>
        <v>0.31746341463414635</v>
      </c>
      <c r="N17" s="13">
        <f t="shared" si="6"/>
        <v>0.31746341463414635</v>
      </c>
      <c r="O17" s="13">
        <f t="shared" si="6"/>
        <v>0.42965853658536585</v>
      </c>
    </row>
    <row r="18" spans="2:15" x14ac:dyDescent="0.35">
      <c r="B18" s="1"/>
      <c r="C18" s="1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2:15" x14ac:dyDescent="0.35">
      <c r="B19" s="20" t="s">
        <v>56</v>
      </c>
      <c r="C19" s="20"/>
      <c r="D19" s="12"/>
    </row>
    <row r="20" spans="2:15" x14ac:dyDescent="0.35">
      <c r="B20" s="1" t="s">
        <v>53</v>
      </c>
      <c r="C20" s="1"/>
      <c r="D20" s="9">
        <v>10000</v>
      </c>
      <c r="E20" s="9">
        <v>10000</v>
      </c>
      <c r="F20" s="9">
        <v>10000</v>
      </c>
      <c r="G20" s="9">
        <v>10000</v>
      </c>
      <c r="H20" s="9">
        <v>10000</v>
      </c>
      <c r="I20" s="9">
        <v>10000</v>
      </c>
      <c r="J20" s="9">
        <v>10000</v>
      </c>
      <c r="K20" s="9">
        <v>10000</v>
      </c>
      <c r="L20" s="9">
        <v>10000</v>
      </c>
      <c r="M20" s="9">
        <v>10000</v>
      </c>
      <c r="N20" s="9">
        <v>10000</v>
      </c>
      <c r="O20" s="9">
        <v>10000</v>
      </c>
    </row>
    <row r="21" spans="2:15" x14ac:dyDescent="0.35">
      <c r="B21" s="1" t="s">
        <v>50</v>
      </c>
      <c r="C21" s="1"/>
      <c r="D21" s="9">
        <v>20000</v>
      </c>
      <c r="E21" s="9">
        <v>20000</v>
      </c>
      <c r="F21" s="9">
        <v>20000</v>
      </c>
      <c r="G21" s="9">
        <v>20000</v>
      </c>
      <c r="H21" s="9">
        <v>20000</v>
      </c>
      <c r="I21" s="9">
        <v>20000</v>
      </c>
      <c r="J21" s="9">
        <v>20000</v>
      </c>
      <c r="K21" s="9">
        <v>20000</v>
      </c>
      <c r="L21" s="9">
        <v>20000</v>
      </c>
      <c r="M21" s="9">
        <v>20000</v>
      </c>
      <c r="N21" s="9">
        <v>20000</v>
      </c>
      <c r="O21" s="9">
        <v>20000</v>
      </c>
    </row>
    <row r="22" spans="2:15" s="15" customFormat="1" x14ac:dyDescent="0.35">
      <c r="B22" s="2" t="s">
        <v>52</v>
      </c>
      <c r="C22" s="2"/>
      <c r="D22" s="14">
        <f>SUM(D20:D21)</f>
        <v>30000</v>
      </c>
      <c r="E22" s="14">
        <f t="shared" ref="E22:O22" si="7">SUM(E20:E21)</f>
        <v>30000</v>
      </c>
      <c r="F22" s="14">
        <f t="shared" si="7"/>
        <v>30000</v>
      </c>
      <c r="G22" s="14">
        <f t="shared" si="7"/>
        <v>30000</v>
      </c>
      <c r="H22" s="14">
        <f t="shared" si="7"/>
        <v>30000</v>
      </c>
      <c r="I22" s="14">
        <f t="shared" si="7"/>
        <v>30000</v>
      </c>
      <c r="J22" s="14">
        <f t="shared" si="7"/>
        <v>30000</v>
      </c>
      <c r="K22" s="14">
        <f t="shared" si="7"/>
        <v>30000</v>
      </c>
      <c r="L22" s="14">
        <f t="shared" si="7"/>
        <v>30000</v>
      </c>
      <c r="M22" s="14">
        <f t="shared" si="7"/>
        <v>30000</v>
      </c>
      <c r="N22" s="14">
        <f t="shared" si="7"/>
        <v>30000</v>
      </c>
      <c r="O22" s="14">
        <f t="shared" si="7"/>
        <v>30000</v>
      </c>
    </row>
    <row r="23" spans="2:15" s="15" customFormat="1" x14ac:dyDescent="0.35">
      <c r="B23" s="2"/>
      <c r="C23" s="2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2:15" s="15" customFormat="1" x14ac:dyDescent="0.35">
      <c r="B24" s="2" t="s">
        <v>51</v>
      </c>
      <c r="C24" s="2"/>
      <c r="D24" s="14">
        <f>D16-D22</f>
        <v>295400</v>
      </c>
      <c r="E24" s="14">
        <f t="shared" ref="E24:O24" si="8">E15-E22</f>
        <v>85000</v>
      </c>
      <c r="F24" s="14">
        <f t="shared" si="8"/>
        <v>85000</v>
      </c>
      <c r="G24" s="14">
        <f t="shared" si="8"/>
        <v>85000</v>
      </c>
      <c r="H24" s="14">
        <f t="shared" si="8"/>
        <v>85000</v>
      </c>
      <c r="I24" s="14">
        <f t="shared" si="8"/>
        <v>85000</v>
      </c>
      <c r="J24" s="14">
        <f t="shared" si="8"/>
        <v>85000</v>
      </c>
      <c r="K24" s="14">
        <f t="shared" si="8"/>
        <v>85000</v>
      </c>
      <c r="L24" s="14">
        <f t="shared" si="8"/>
        <v>85000</v>
      </c>
      <c r="M24" s="14">
        <f t="shared" si="8"/>
        <v>85000</v>
      </c>
      <c r="N24" s="14">
        <f t="shared" si="8"/>
        <v>85000</v>
      </c>
      <c r="O24" s="14">
        <f t="shared" si="8"/>
        <v>-30000</v>
      </c>
    </row>
    <row r="25" spans="2:15" x14ac:dyDescent="0.35">
      <c r="B25" s="1" t="s">
        <v>57</v>
      </c>
      <c r="C25" s="1"/>
      <c r="D25" s="12">
        <f>D24*30%</f>
        <v>88620</v>
      </c>
      <c r="E25" s="12">
        <f t="shared" ref="E25:O25" si="9">E24*30%</f>
        <v>25500</v>
      </c>
      <c r="F25" s="12">
        <f t="shared" si="9"/>
        <v>25500</v>
      </c>
      <c r="G25" s="12">
        <f t="shared" si="9"/>
        <v>25500</v>
      </c>
      <c r="H25" s="12">
        <f t="shared" si="9"/>
        <v>25500</v>
      </c>
      <c r="I25" s="12">
        <f t="shared" si="9"/>
        <v>25500</v>
      </c>
      <c r="J25" s="12">
        <f t="shared" si="9"/>
        <v>25500</v>
      </c>
      <c r="K25" s="12">
        <f t="shared" si="9"/>
        <v>25500</v>
      </c>
      <c r="L25" s="12">
        <f t="shared" si="9"/>
        <v>25500</v>
      </c>
      <c r="M25" s="12">
        <f t="shared" si="9"/>
        <v>25500</v>
      </c>
      <c r="N25" s="12">
        <f t="shared" si="9"/>
        <v>25500</v>
      </c>
      <c r="O25" s="12">
        <f t="shared" si="9"/>
        <v>-9000</v>
      </c>
    </row>
    <row r="27" spans="2:15" x14ac:dyDescent="0.35">
      <c r="B27" s="1" t="s">
        <v>63</v>
      </c>
      <c r="C27" s="1"/>
      <c r="D27" s="12">
        <f>D24-D25</f>
        <v>206780</v>
      </c>
      <c r="E27" s="12">
        <f t="shared" ref="E27:O27" si="10">E24-E25</f>
        <v>59500</v>
      </c>
      <c r="F27" s="12">
        <f t="shared" si="10"/>
        <v>59500</v>
      </c>
      <c r="G27" s="12">
        <f t="shared" si="10"/>
        <v>59500</v>
      </c>
      <c r="H27" s="12">
        <f t="shared" si="10"/>
        <v>59500</v>
      </c>
      <c r="I27" s="12">
        <f t="shared" si="10"/>
        <v>59500</v>
      </c>
      <c r="J27" s="12">
        <f t="shared" si="10"/>
        <v>59500</v>
      </c>
      <c r="K27" s="12">
        <f t="shared" si="10"/>
        <v>59500</v>
      </c>
      <c r="L27" s="12">
        <f t="shared" si="10"/>
        <v>59500</v>
      </c>
      <c r="M27" s="12">
        <f t="shared" si="10"/>
        <v>59500</v>
      </c>
      <c r="N27" s="12">
        <f t="shared" si="10"/>
        <v>59500</v>
      </c>
      <c r="O27" s="12">
        <f t="shared" si="10"/>
        <v>-21000</v>
      </c>
    </row>
    <row r="28" spans="2:15" x14ac:dyDescent="0.35">
      <c r="D28" s="13">
        <f>D27/D2</f>
        <v>0.20173658536585365</v>
      </c>
      <c r="E28" s="13">
        <f t="shared" ref="E28:O28" si="11">E27/E2</f>
        <v>5.8048780487804881E-2</v>
      </c>
      <c r="F28" s="13">
        <f t="shared" si="11"/>
        <v>5.8048780487804881E-2</v>
      </c>
      <c r="G28" s="13">
        <f t="shared" si="11"/>
        <v>5.8048780487804881E-2</v>
      </c>
      <c r="H28" s="13">
        <f t="shared" si="11"/>
        <v>5.8048780487804881E-2</v>
      </c>
      <c r="I28" s="13">
        <f t="shared" si="11"/>
        <v>5.8048780487804881E-2</v>
      </c>
      <c r="J28" s="13">
        <f t="shared" si="11"/>
        <v>5.8048780487804881E-2</v>
      </c>
      <c r="K28" s="13">
        <f t="shared" si="11"/>
        <v>5.8048780487804881E-2</v>
      </c>
      <c r="L28" s="13">
        <f t="shared" si="11"/>
        <v>5.8048780487804881E-2</v>
      </c>
      <c r="M28" s="13">
        <f t="shared" si="11"/>
        <v>5.8048780487804881E-2</v>
      </c>
      <c r="N28" s="13">
        <f t="shared" si="11"/>
        <v>5.8048780487804881E-2</v>
      </c>
      <c r="O28" s="13">
        <f t="shared" si="11"/>
        <v>-2.0487804878048781E-2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ASSUMPTIONS</vt:lpstr>
      <vt:lpstr>INCOME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Nzuki</dc:creator>
  <cp:lastModifiedBy>Felix Nzuki</cp:lastModifiedBy>
  <dcterms:created xsi:type="dcterms:W3CDTF">2026-05-23T03:16:46Z</dcterms:created>
  <dcterms:modified xsi:type="dcterms:W3CDTF">2026-05-30T06:26:18Z</dcterms:modified>
</cp:coreProperties>
</file>